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3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<sst xmlns="http://schemas.openxmlformats.org/spreadsheetml/2006/main" count="240" uniqueCount="98">
  <si>
    <t>Radiant power into integrating sphere, watts</t>
  </si>
  <si>
    <t>LED</t>
  </si>
  <si>
    <t>INTEGRATING SPHERE</t>
  </si>
  <si>
    <t>Sphere radius, cm</t>
  </si>
  <si>
    <t>Aggregate area of all ports &amp; holes, cm2</t>
  </si>
  <si>
    <t>Effective dark area, cm2</t>
  </si>
  <si>
    <t>Exit port brightness, w/m2ster</t>
  </si>
  <si>
    <t>FIBER</t>
  </si>
  <si>
    <t>FIber acceptance solid angle, ster</t>
  </si>
  <si>
    <t>Fiber power output, watts</t>
  </si>
  <si>
    <t>Fiber power accepted from sphere, watts</t>
  </si>
  <si>
    <t>RING OF FIRE</t>
  </si>
  <si>
    <t>Distance of focal plane from RoF, meters</t>
  </si>
  <si>
    <t>Output of RoF, watts/steradian</t>
  </si>
  <si>
    <t>Mean flux at focal plane, watts/m2</t>
  </si>
  <si>
    <t>Power received by pixel, watts</t>
  </si>
  <si>
    <t>Wavelength of emission, microns</t>
  </si>
  <si>
    <t>photoelectrons/second for 1 pixel</t>
  </si>
  <si>
    <t>SIGNAL AT A PIXEL</t>
  </si>
  <si>
    <t>Integration time, sec</t>
  </si>
  <si>
    <t>Signal per exposure, electrons</t>
  </si>
  <si>
    <t>Number of fibers</t>
  </si>
  <si>
    <t>Diameter of each fiber, microns</t>
  </si>
  <si>
    <t>Fiber AreaOmega product, cm2 ster</t>
  </si>
  <si>
    <t>PLAN ONE: USING AN INTEGRATING SPHERE, COMBINE MULTI LEDS &amp; MULTI FIBERS</t>
  </si>
  <si>
    <t>Radiant power into fiber, watts</t>
  </si>
  <si>
    <t>ONE LED AT A TIME...</t>
  </si>
  <si>
    <t>BUNCH OF FIBERS</t>
  </si>
  <si>
    <t>Solid angle into which RoF scatters, ster</t>
  </si>
  <si>
    <t>Size of pixel, microns</t>
  </si>
  <si>
    <t>Area of pixel, sq microns</t>
  </si>
  <si>
    <t>FIBER GROUP</t>
  </si>
  <si>
    <t>How many fibers in the group?</t>
  </si>
  <si>
    <t>Fiber group total power output, watts</t>
  </si>
  <si>
    <t>Total radiant power into fiber group, watts</t>
  </si>
  <si>
    <t>LED duty cycle percent, 0 to 100</t>
  </si>
  <si>
    <t>LED power efficiency percent, 0 to 100</t>
  </si>
  <si>
    <t>Coupling effic into integrating sphere, percent</t>
  </si>
  <si>
    <t>guess</t>
  </si>
  <si>
    <t>example</t>
  </si>
  <si>
    <t>silicon</t>
  </si>
  <si>
    <t>LED duty cycle, percent, 0 to 100</t>
  </si>
  <si>
    <t>LED average radiant output, watts</t>
  </si>
  <si>
    <t>Coupling effic into fiber percent, 0 to 100</t>
  </si>
  <si>
    <t>Total coupling effic into fiber group, percent</t>
  </si>
  <si>
    <t>Fiber transport factor if one meter long</t>
  </si>
  <si>
    <t>PLAN TWO: NO INTEGRATING SPHERE, DIRECT COUPLE EACH LED TO ONE DEDICATED FIBER</t>
  </si>
  <si>
    <t>w</t>
  </si>
  <si>
    <t>%</t>
  </si>
  <si>
    <t>um</t>
  </si>
  <si>
    <t>cm</t>
  </si>
  <si>
    <t>cm2</t>
  </si>
  <si>
    <t>Reflectivity of Spectralon surface, percent</t>
  </si>
  <si>
    <t>ster</t>
  </si>
  <si>
    <t>w/ster</t>
  </si>
  <si>
    <t>m</t>
  </si>
  <si>
    <t>w/m2</t>
  </si>
  <si>
    <t>Filter transmission, middle of band, percent</t>
  </si>
  <si>
    <t>um2</t>
  </si>
  <si>
    <t>QE of pixel, percent</t>
  </si>
  <si>
    <t>e/s</t>
  </si>
  <si>
    <t>s</t>
  </si>
  <si>
    <t>e</t>
  </si>
  <si>
    <t>Fiber transport effic, percent</t>
  </si>
  <si>
    <t>Fraction of fiber output reaching RoF, percent</t>
  </si>
  <si>
    <t>Fiber transport efficiency, percent</t>
  </si>
  <si>
    <t>M.Lampton M.Sholl, Oct 2004 corrected &amp; enlarged MLL Feb 2005</t>
  </si>
  <si>
    <t>Ring of Fire illuminator calc</t>
  </si>
  <si>
    <t>PLAN THREE: EACH L.E.D. HAS A 8-WAY SPLITTER AND 8 FIBERS LIGHTING RoF</t>
  </si>
  <si>
    <t>LED efficiency, percent, 0 to 100</t>
  </si>
  <si>
    <t>Average photon production rate, ph/sec</t>
  </si>
  <si>
    <t>ph/s</t>
  </si>
  <si>
    <t xml:space="preserve"> </t>
  </si>
  <si>
    <t>Fraction of LED output reaching RoF, percent</t>
  </si>
  <si>
    <t>Reflectance of Spectralon, percent</t>
  </si>
  <si>
    <t>Output of RoF, watts/ster</t>
  </si>
  <si>
    <t>Output of RoF, photons/ster.sec</t>
  </si>
  <si>
    <t>ph/ster.sec</t>
  </si>
  <si>
    <t>Mean power flux at focal plane, watts/m2</t>
  </si>
  <si>
    <t>Mean photon flux at focal plane, ph/m2sec</t>
  </si>
  <si>
    <t>ph/m2sec</t>
  </si>
  <si>
    <t>Filter transmission, midband, percent</t>
  </si>
  <si>
    <t>Area of pixel, sq meters</t>
  </si>
  <si>
    <t>m2</t>
  </si>
  <si>
    <t>photoelectrons/sec per pixel</t>
  </si>
  <si>
    <t>num leds</t>
  </si>
  <si>
    <t>PLAN ZERO: NO FIBERS, NO INTEGRATING SPHERE, LEDs BUILT INTO R.o.F.</t>
  </si>
  <si>
    <t>Aug 2005 MLL restored "plan zero" direct illumination of RoF</t>
  </si>
  <si>
    <t>hc=</t>
  </si>
  <si>
    <t>Total group of  LEDs, watts</t>
  </si>
  <si>
    <t>CONCLUSIONS: huge signal, use short exposure or low current or low duty cycle</t>
  </si>
  <si>
    <t>CONCLUSION: signal too wimpy</t>
  </si>
  <si>
    <t>CONCLUSION: big signal, but uneven illumination with just one fiber illuminating RoF</t>
  </si>
  <si>
    <t>CONCLUSION: big signal, homogeneous illumination</t>
  </si>
  <si>
    <t>RING OF LEDs</t>
  </si>
  <si>
    <t>Each LED electrical input power, watts</t>
  </si>
  <si>
    <t>LED electrical input power, watts</t>
  </si>
  <si>
    <t>j.um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</si>
</sst>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8"/>
  <sheetViews>
    <sheetView tabSelected="1" workbookViewId="0" topLeftCell="A1">
      <selection activeCell="A1" sqref="A1"/>
    </sheetView>
  </sheetViews>
  <sheetFormatPr defaultColWidth="9.140625" defaultRowHeight="12.75"/>
  <cols>
    <col min="2" max="2" width="38.7109375" style="0" customWidth="1"/>
    <col min="3" max="3" width="12.421875" style="0" bestFit="1" customWidth="1"/>
    <col min="4" max="4" width="11.57421875" style="0" customWidth="1"/>
  </cols>
  <sheetData>
    <row r="2" ht="12.75">
      <c r="A2" t="s">
        <v>67</v>
      </c>
    </row>
    <row r="3" ht="12.75">
      <c r="A3" t="s">
        <v>66</v>
      </c>
    </row>
    <row r="4" ht="12.75">
      <c r="A4" t="s">
        <v>87</v>
      </c>
    </row>
    <row r="6" spans="2:4" ht="12.75">
      <c r="B6" s="4" t="s">
        <v>88</v>
      </c>
      <c r="C6" s="1">
        <v>1.99E-19</v>
      </c>
      <c r="D6" s="3" t="s">
        <v>97</v>
      </c>
    </row>
    <row r="8" ht="12.75">
      <c r="A8" t="s">
        <v>86</v>
      </c>
    </row>
    <row r="10" spans="1:4" ht="12.75">
      <c r="A10" t="s">
        <v>94</v>
      </c>
      <c r="C10">
        <v>7</v>
      </c>
      <c r="D10" s="3" t="s">
        <v>85</v>
      </c>
    </row>
    <row r="11" spans="2:4" ht="12.75">
      <c r="B11" t="s">
        <v>95</v>
      </c>
      <c r="C11">
        <v>0.04</v>
      </c>
      <c r="D11" s="3" t="s">
        <v>47</v>
      </c>
    </row>
    <row r="12" spans="2:5" ht="12.75">
      <c r="B12" t="s">
        <v>69</v>
      </c>
      <c r="C12">
        <v>10</v>
      </c>
      <c r="D12" s="3" t="s">
        <v>48</v>
      </c>
      <c r="E12" t="s">
        <v>38</v>
      </c>
    </row>
    <row r="13" spans="2:4" ht="12.75">
      <c r="B13" t="s">
        <v>35</v>
      </c>
      <c r="C13">
        <v>100</v>
      </c>
      <c r="D13" s="3" t="s">
        <v>48</v>
      </c>
    </row>
    <row r="14" spans="2:4" ht="12.75">
      <c r="B14" t="s">
        <v>42</v>
      </c>
      <c r="C14">
        <f>+C11*(C12/100)*(C13/100)</f>
        <v>0.004</v>
      </c>
      <c r="D14" s="3" t="s">
        <v>47</v>
      </c>
    </row>
    <row r="15" spans="2:4" ht="12.75">
      <c r="B15" t="s">
        <v>89</v>
      </c>
      <c r="C15">
        <f>+C10*C14</f>
        <v>0.028</v>
      </c>
      <c r="D15" s="3"/>
    </row>
    <row r="16" spans="2:4" ht="12.75">
      <c r="B16" t="s">
        <v>16</v>
      </c>
      <c r="C16">
        <v>1</v>
      </c>
      <c r="D16" s="3" t="s">
        <v>49</v>
      </c>
    </row>
    <row r="17" spans="2:4" ht="12.75">
      <c r="B17" t="s">
        <v>70</v>
      </c>
      <c r="C17" s="1">
        <f>+C15*C16/$C$6</f>
        <v>1.407035175879397E+17</v>
      </c>
      <c r="D17" s="3" t="s">
        <v>71</v>
      </c>
    </row>
    <row r="18" ht="12.75">
      <c r="D18" s="3"/>
    </row>
    <row r="19" spans="1:4" ht="12.75">
      <c r="A19" t="s">
        <v>11</v>
      </c>
      <c r="D19" s="3"/>
    </row>
    <row r="20" spans="1:4" ht="12.75">
      <c r="A20" t="s">
        <v>72</v>
      </c>
      <c r="B20" t="s">
        <v>73</v>
      </c>
      <c r="C20">
        <v>50</v>
      </c>
      <c r="D20" s="3" t="s">
        <v>48</v>
      </c>
    </row>
    <row r="21" spans="2:4" ht="12.75">
      <c r="B21" t="s">
        <v>74</v>
      </c>
      <c r="C21">
        <v>98</v>
      </c>
      <c r="D21" s="3" t="s">
        <v>48</v>
      </c>
    </row>
    <row r="22" spans="2:4" ht="12.75">
      <c r="B22" t="s">
        <v>28</v>
      </c>
      <c r="C22">
        <v>6.28</v>
      </c>
      <c r="D22" s="3" t="s">
        <v>53</v>
      </c>
    </row>
    <row r="23" spans="2:4" ht="12.75">
      <c r="B23" t="s">
        <v>75</v>
      </c>
      <c r="C23" s="1">
        <f>+C15*(C20/100)*(C21/100)/C22</f>
        <v>0.002184713375796178</v>
      </c>
      <c r="D23" s="3" t="s">
        <v>54</v>
      </c>
    </row>
    <row r="24" spans="2:4" ht="12.75">
      <c r="B24" t="s">
        <v>76</v>
      </c>
      <c r="C24" s="1">
        <f>+C17*(C20/100)*(C21/100)/C22</f>
        <v>10978459174855166</v>
      </c>
      <c r="D24" s="3" t="s">
        <v>77</v>
      </c>
    </row>
    <row r="25" spans="3:4" ht="12.75">
      <c r="C25" s="1"/>
      <c r="D25" s="3"/>
    </row>
    <row r="26" spans="1:4" ht="12.75">
      <c r="A26" t="s">
        <v>18</v>
      </c>
      <c r="C26" s="1"/>
      <c r="D26" s="3"/>
    </row>
    <row r="27" spans="2:4" ht="12.75">
      <c r="B27" t="s">
        <v>12</v>
      </c>
      <c r="C27" s="1">
        <v>1</v>
      </c>
      <c r="D27" s="3" t="s">
        <v>55</v>
      </c>
    </row>
    <row r="28" spans="2:4" ht="12.75">
      <c r="B28" t="s">
        <v>78</v>
      </c>
      <c r="C28" s="1">
        <f>+C23/(C27*C27)</f>
        <v>0.002184713375796178</v>
      </c>
      <c r="D28" s="3" t="s">
        <v>56</v>
      </c>
    </row>
    <row r="29" spans="2:4" ht="12.75">
      <c r="B29" t="s">
        <v>79</v>
      </c>
      <c r="C29" s="1">
        <f>+C24/(C27*C27)</f>
        <v>10978459174855166</v>
      </c>
      <c r="D29" s="3" t="s">
        <v>80</v>
      </c>
    </row>
    <row r="30" spans="2:4" ht="12.75">
      <c r="B30" t="s">
        <v>81</v>
      </c>
      <c r="C30">
        <v>90</v>
      </c>
      <c r="D30" s="3" t="s">
        <v>48</v>
      </c>
    </row>
    <row r="31" spans="2:4" ht="12.75">
      <c r="B31" t="s">
        <v>29</v>
      </c>
      <c r="C31">
        <v>10.5</v>
      </c>
      <c r="D31" s="3" t="s">
        <v>49</v>
      </c>
    </row>
    <row r="32" spans="2:4" ht="12.75">
      <c r="B32" t="s">
        <v>82</v>
      </c>
      <c r="C32">
        <f>+C31*C31*0.000000000001</f>
        <v>1.1025E-10</v>
      </c>
      <c r="D32" s="3" t="s">
        <v>83</v>
      </c>
    </row>
    <row r="33" spans="2:4" ht="12.75">
      <c r="B33" t="s">
        <v>59</v>
      </c>
      <c r="C33">
        <v>90</v>
      </c>
      <c r="D33" s="3" t="s">
        <v>48</v>
      </c>
    </row>
    <row r="34" spans="2:4" ht="12.75">
      <c r="B34" t="s">
        <v>84</v>
      </c>
      <c r="C34" s="1">
        <f>+C29*C32*(C33/100)</f>
        <v>1089337.6116250036</v>
      </c>
      <c r="D34" s="3"/>
    </row>
    <row r="35" spans="2:4" ht="12.75">
      <c r="B35" t="s">
        <v>19</v>
      </c>
      <c r="C35">
        <v>300</v>
      </c>
      <c r="D35" s="3"/>
    </row>
    <row r="36" spans="2:4" ht="12.75">
      <c r="B36" t="s">
        <v>20</v>
      </c>
      <c r="C36" s="1">
        <f>+C34*C35</f>
        <v>326801283.4875011</v>
      </c>
      <c r="D36" s="3"/>
    </row>
    <row r="37" spans="3:4" ht="12.75">
      <c r="C37" s="1"/>
      <c r="D37" s="3"/>
    </row>
    <row r="38" spans="1:4" ht="12.75">
      <c r="A38" t="s">
        <v>90</v>
      </c>
      <c r="C38" s="1"/>
      <c r="D38" s="3"/>
    </row>
    <row r="39" spans="3:4" ht="12.75">
      <c r="C39" s="1"/>
      <c r="D39" s="3"/>
    </row>
    <row r="40" ht="12.75">
      <c r="D40" s="3"/>
    </row>
    <row r="41" ht="12.75">
      <c r="A41" t="s">
        <v>24</v>
      </c>
    </row>
    <row r="43" ht="12.75">
      <c r="A43" t="s">
        <v>26</v>
      </c>
    </row>
    <row r="44" spans="2:4" ht="12.75">
      <c r="B44" t="s">
        <v>96</v>
      </c>
      <c r="C44">
        <v>0.04</v>
      </c>
      <c r="D44" s="3" t="s">
        <v>47</v>
      </c>
    </row>
    <row r="45" spans="2:5" ht="12.75">
      <c r="B45" t="s">
        <v>36</v>
      </c>
      <c r="C45">
        <v>10</v>
      </c>
      <c r="D45" s="3" t="s">
        <v>48</v>
      </c>
      <c r="E45" t="s">
        <v>38</v>
      </c>
    </row>
    <row r="46" spans="2:5" ht="12.75">
      <c r="B46" t="s">
        <v>35</v>
      </c>
      <c r="C46">
        <v>100</v>
      </c>
      <c r="D46" s="3" t="s">
        <v>48</v>
      </c>
      <c r="E46" t="s">
        <v>39</v>
      </c>
    </row>
    <row r="47" spans="2:4" ht="12.75">
      <c r="B47" t="s">
        <v>42</v>
      </c>
      <c r="C47">
        <f>+C44*(C45/100)*(C46/100)</f>
        <v>0.004</v>
      </c>
      <c r="D47" s="3" t="s">
        <v>47</v>
      </c>
    </row>
    <row r="48" spans="2:5" ht="12.75">
      <c r="B48" t="s">
        <v>37</v>
      </c>
      <c r="C48">
        <v>50</v>
      </c>
      <c r="D48" s="3" t="s">
        <v>48</v>
      </c>
      <c r="E48" t="s">
        <v>38</v>
      </c>
    </row>
    <row r="49" spans="2:4" ht="12.75">
      <c r="B49" t="s">
        <v>0</v>
      </c>
      <c r="C49">
        <f>+C47*(C48/100)</f>
        <v>0.002</v>
      </c>
      <c r="D49" s="3" t="s">
        <v>47</v>
      </c>
    </row>
    <row r="50" spans="2:4" ht="12.75">
      <c r="B50" t="s">
        <v>16</v>
      </c>
      <c r="C50">
        <v>1</v>
      </c>
      <c r="D50" s="3" t="s">
        <v>49</v>
      </c>
    </row>
    <row r="51" ht="12.75">
      <c r="D51" s="3"/>
    </row>
    <row r="52" spans="1:4" ht="12.75">
      <c r="A52" t="s">
        <v>2</v>
      </c>
      <c r="D52" s="3"/>
    </row>
    <row r="53" spans="2:5" ht="12.75">
      <c r="B53" t="s">
        <v>3</v>
      </c>
      <c r="C53">
        <v>2</v>
      </c>
      <c r="D53" s="3" t="s">
        <v>50</v>
      </c>
      <c r="E53" t="s">
        <v>39</v>
      </c>
    </row>
    <row r="54" spans="2:5" ht="12.75">
      <c r="B54" t="s">
        <v>4</v>
      </c>
      <c r="C54">
        <v>1</v>
      </c>
      <c r="D54" s="3" t="s">
        <v>51</v>
      </c>
      <c r="E54" t="s">
        <v>38</v>
      </c>
    </row>
    <row r="55" spans="2:4" ht="12.75">
      <c r="B55" t="s">
        <v>52</v>
      </c>
      <c r="C55">
        <v>98</v>
      </c>
      <c r="D55" s="3" t="s">
        <v>48</v>
      </c>
    </row>
    <row r="56" spans="2:4" ht="12.75">
      <c r="B56" t="s">
        <v>5</v>
      </c>
      <c r="C56">
        <f>+C54+4*3.14*3.14*C53*C53*(1-0.01*C55)</f>
        <v>4.155072000000002</v>
      </c>
      <c r="D56" s="3" t="s">
        <v>51</v>
      </c>
    </row>
    <row r="57" spans="2:4" ht="12.75">
      <c r="B57" t="s">
        <v>6</v>
      </c>
      <c r="C57">
        <f>+C49/(3.14*C56)</f>
        <v>0.00015329281301484915</v>
      </c>
      <c r="D57" s="3"/>
    </row>
    <row r="58" ht="12.75">
      <c r="D58" s="3"/>
    </row>
    <row r="59" spans="1:4" ht="12.75">
      <c r="A59" t="s">
        <v>27</v>
      </c>
      <c r="D59" s="3"/>
    </row>
    <row r="60" spans="2:5" ht="12.75">
      <c r="B60" t="s">
        <v>21</v>
      </c>
      <c r="C60" s="2">
        <v>10</v>
      </c>
      <c r="D60" s="3"/>
      <c r="E60" t="s">
        <v>39</v>
      </c>
    </row>
    <row r="61" spans="2:5" ht="12.75">
      <c r="B61" t="s">
        <v>22</v>
      </c>
      <c r="C61" s="2">
        <v>100</v>
      </c>
      <c r="D61" s="3" t="s">
        <v>49</v>
      </c>
      <c r="E61" t="s">
        <v>39</v>
      </c>
    </row>
    <row r="62" spans="2:5" ht="12.75">
      <c r="B62" t="s">
        <v>8</v>
      </c>
      <c r="C62" s="2">
        <v>1</v>
      </c>
      <c r="D62" s="3" t="s">
        <v>53</v>
      </c>
      <c r="E62" t="s">
        <v>38</v>
      </c>
    </row>
    <row r="63" spans="2:4" ht="12.75">
      <c r="B63" t="s">
        <v>23</v>
      </c>
      <c r="C63" s="1">
        <f>C60*0.0000000078*C61*C61*C62</f>
        <v>0.0007800000000000002</v>
      </c>
      <c r="D63" s="3"/>
    </row>
    <row r="64" spans="2:4" ht="12.75">
      <c r="B64" t="s">
        <v>10</v>
      </c>
      <c r="C64">
        <f>+C57*C63</f>
        <v>1.1956839415158237E-07</v>
      </c>
      <c r="D64" s="3" t="s">
        <v>47</v>
      </c>
    </row>
    <row r="65" spans="2:4" ht="12.75">
      <c r="B65" t="s">
        <v>45</v>
      </c>
      <c r="C65">
        <v>100</v>
      </c>
      <c r="D65" s="3" t="s">
        <v>48</v>
      </c>
    </row>
    <row r="66" spans="2:4" ht="12.75">
      <c r="B66" t="s">
        <v>9</v>
      </c>
      <c r="C66">
        <f>+C64*C65/100</f>
        <v>1.1956839415158237E-07</v>
      </c>
      <c r="D66" s="3" t="s">
        <v>47</v>
      </c>
    </row>
    <row r="67" ht="12.75">
      <c r="D67" s="3"/>
    </row>
    <row r="68" spans="1:4" ht="12.75">
      <c r="A68" t="s">
        <v>11</v>
      </c>
      <c r="D68" s="3"/>
    </row>
    <row r="69" spans="2:5" ht="12.75">
      <c r="B69" t="s">
        <v>64</v>
      </c>
      <c r="C69">
        <v>25</v>
      </c>
      <c r="D69" s="3" t="s">
        <v>48</v>
      </c>
      <c r="E69" t="s">
        <v>38</v>
      </c>
    </row>
    <row r="70" spans="2:4" ht="12.75">
      <c r="B70" t="s">
        <v>28</v>
      </c>
      <c r="C70">
        <v>6.28</v>
      </c>
      <c r="D70" s="3" t="s">
        <v>53</v>
      </c>
    </row>
    <row r="71" spans="2:4" ht="12.75">
      <c r="B71" t="s">
        <v>13</v>
      </c>
      <c r="C71" s="1">
        <f>+C66*0.01*C69/C70</f>
        <v>4.7598883022126735E-09</v>
      </c>
      <c r="D71" s="3" t="s">
        <v>54</v>
      </c>
    </row>
    <row r="72" spans="2:4" ht="12.75">
      <c r="B72" t="s">
        <v>76</v>
      </c>
      <c r="C72" s="1">
        <f>+C71*C50/$C$6</f>
        <v>23919036694.536045</v>
      </c>
      <c r="D72" s="3" t="s">
        <v>77</v>
      </c>
    </row>
    <row r="73" spans="3:4" ht="12.75">
      <c r="C73" s="1"/>
      <c r="D73" s="3"/>
    </row>
    <row r="74" ht="12.75">
      <c r="A74" t="s">
        <v>18</v>
      </c>
    </row>
    <row r="75" spans="2:4" ht="12.75">
      <c r="B75" t="s">
        <v>12</v>
      </c>
      <c r="C75">
        <v>1</v>
      </c>
      <c r="D75" s="3" t="s">
        <v>55</v>
      </c>
    </row>
    <row r="76" spans="2:4" ht="12.75">
      <c r="B76" t="s">
        <v>14</v>
      </c>
      <c r="C76">
        <f>+C71/(C75*C75)</f>
        <v>4.7598883022126735E-09</v>
      </c>
      <c r="D76" s="3" t="s">
        <v>56</v>
      </c>
    </row>
    <row r="77" spans="2:4" ht="12.75">
      <c r="B77" t="s">
        <v>57</v>
      </c>
      <c r="C77">
        <v>90</v>
      </c>
      <c r="D77" s="3" t="s">
        <v>48</v>
      </c>
    </row>
    <row r="78" spans="2:5" ht="12.75">
      <c r="B78" t="s">
        <v>29</v>
      </c>
      <c r="C78" s="1">
        <v>10.5</v>
      </c>
      <c r="D78" s="3" t="s">
        <v>49</v>
      </c>
      <c r="E78" t="s">
        <v>40</v>
      </c>
    </row>
    <row r="79" spans="2:4" ht="12.75">
      <c r="B79" t="s">
        <v>30</v>
      </c>
      <c r="C79" s="1">
        <f>+C78*C78</f>
        <v>110.25</v>
      </c>
      <c r="D79" s="3" t="s">
        <v>58</v>
      </c>
    </row>
    <row r="80" spans="2:4" ht="12.75">
      <c r="B80" t="s">
        <v>15</v>
      </c>
      <c r="C80" s="1">
        <f>0.000000000001*C76*(C77/100)*C79</f>
        <v>4.722999167870526E-19</v>
      </c>
      <c r="D80" s="3" t="s">
        <v>47</v>
      </c>
    </row>
    <row r="81" spans="2:4" ht="12.75">
      <c r="B81" t="s">
        <v>59</v>
      </c>
      <c r="C81" s="2">
        <v>90</v>
      </c>
      <c r="D81" s="3" t="s">
        <v>48</v>
      </c>
    </row>
    <row r="82" spans="2:4" ht="12.75">
      <c r="B82" t="s">
        <v>17</v>
      </c>
      <c r="C82" s="2">
        <f>+C80*(C81/100)*C50/0.0000000000000000002</f>
        <v>2.1253496255417366</v>
      </c>
      <c r="D82" s="3" t="s">
        <v>60</v>
      </c>
    </row>
    <row r="83" spans="2:4" ht="12.75">
      <c r="B83" t="s">
        <v>19</v>
      </c>
      <c r="C83" s="2">
        <v>300</v>
      </c>
      <c r="D83" s="3" t="s">
        <v>61</v>
      </c>
    </row>
    <row r="84" spans="2:4" ht="12.75">
      <c r="B84" t="s">
        <v>20</v>
      </c>
      <c r="C84" s="2">
        <f>+C82*C83</f>
        <v>637.6048876625209</v>
      </c>
      <c r="D84" s="3" t="s">
        <v>62</v>
      </c>
    </row>
    <row r="85" ht="12.75">
      <c r="D85" s="3"/>
    </row>
    <row r="86" ht="12.75">
      <c r="A86" t="s">
        <v>91</v>
      </c>
    </row>
    <row r="89" ht="12.75">
      <c r="A89" t="s">
        <v>46</v>
      </c>
    </row>
    <row r="91" ht="12.75">
      <c r="A91" t="s">
        <v>1</v>
      </c>
    </row>
    <row r="92" spans="2:4" ht="12.75">
      <c r="B92" t="s">
        <v>96</v>
      </c>
      <c r="C92">
        <v>0.04</v>
      </c>
      <c r="D92" s="3" t="s">
        <v>47</v>
      </c>
    </row>
    <row r="93" spans="2:5" ht="12.75">
      <c r="B93" t="s">
        <v>36</v>
      </c>
      <c r="C93">
        <v>10</v>
      </c>
      <c r="D93" s="3" t="s">
        <v>48</v>
      </c>
      <c r="E93" t="s">
        <v>38</v>
      </c>
    </row>
    <row r="94" spans="2:4" ht="12.75">
      <c r="B94" t="s">
        <v>41</v>
      </c>
      <c r="C94">
        <v>100</v>
      </c>
      <c r="D94" s="3" t="s">
        <v>48</v>
      </c>
    </row>
    <row r="95" spans="2:4" ht="12.75">
      <c r="B95" t="s">
        <v>42</v>
      </c>
      <c r="C95">
        <f>+C92*(C93/100)*C94/100</f>
        <v>0.004</v>
      </c>
      <c r="D95" s="3" t="s">
        <v>47</v>
      </c>
    </row>
    <row r="96" spans="2:5" ht="12.75">
      <c r="B96" t="s">
        <v>43</v>
      </c>
      <c r="C96">
        <v>10</v>
      </c>
      <c r="D96" s="3" t="s">
        <v>48</v>
      </c>
      <c r="E96" t="s">
        <v>38</v>
      </c>
    </row>
    <row r="97" spans="2:4" ht="12.75">
      <c r="B97" t="s">
        <v>25</v>
      </c>
      <c r="C97">
        <f>+C95*(C96/100)</f>
        <v>0.0004</v>
      </c>
      <c r="D97" s="3" t="s">
        <v>47</v>
      </c>
    </row>
    <row r="98" spans="2:4" ht="12.75">
      <c r="B98" t="s">
        <v>16</v>
      </c>
      <c r="C98">
        <v>1</v>
      </c>
      <c r="D98" s="3" t="s">
        <v>49</v>
      </c>
    </row>
    <row r="99" ht="12.75">
      <c r="D99" s="3"/>
    </row>
    <row r="100" spans="1:4" ht="12.75">
      <c r="A100" t="s">
        <v>7</v>
      </c>
      <c r="D100" s="3"/>
    </row>
    <row r="101" spans="2:4" ht="12.75">
      <c r="B101" t="s">
        <v>63</v>
      </c>
      <c r="C101">
        <v>100</v>
      </c>
      <c r="D101" s="3" t="s">
        <v>48</v>
      </c>
    </row>
    <row r="102" spans="2:4" ht="12.75">
      <c r="B102" t="s">
        <v>9</v>
      </c>
      <c r="C102">
        <f>C97*(C101/100)</f>
        <v>0.0004</v>
      </c>
      <c r="D102" s="3" t="s">
        <v>47</v>
      </c>
    </row>
    <row r="103" ht="12.75">
      <c r="D103" s="3"/>
    </row>
    <row r="104" spans="1:4" ht="12.75">
      <c r="A104" t="s">
        <v>11</v>
      </c>
      <c r="D104" s="3"/>
    </row>
    <row r="105" spans="2:4" ht="12.75">
      <c r="B105" t="s">
        <v>64</v>
      </c>
      <c r="C105">
        <v>25</v>
      </c>
      <c r="D105" s="3" t="s">
        <v>48</v>
      </c>
    </row>
    <row r="106" spans="2:4" ht="12.75">
      <c r="B106" t="s">
        <v>28</v>
      </c>
      <c r="C106">
        <v>6.28</v>
      </c>
      <c r="D106" s="3" t="s">
        <v>53</v>
      </c>
    </row>
    <row r="107" spans="2:4" ht="12.75">
      <c r="B107" t="s">
        <v>13</v>
      </c>
      <c r="C107">
        <f>+C102*(C105/100)/C106</f>
        <v>1.592356687898089E-05</v>
      </c>
      <c r="D107" s="3" t="s">
        <v>54</v>
      </c>
    </row>
    <row r="108" ht="12.75">
      <c r="D108" s="3"/>
    </row>
    <row r="109" spans="1:4" ht="12.75">
      <c r="A109" t="s">
        <v>18</v>
      </c>
      <c r="D109" s="3"/>
    </row>
    <row r="110" spans="2:4" ht="12.75">
      <c r="B110" t="s">
        <v>12</v>
      </c>
      <c r="C110">
        <v>1</v>
      </c>
      <c r="D110" s="3" t="s">
        <v>55</v>
      </c>
    </row>
    <row r="111" spans="2:4" ht="12.75">
      <c r="B111" t="s">
        <v>14</v>
      </c>
      <c r="C111">
        <f>+C107/(C110*C110)</f>
        <v>1.592356687898089E-05</v>
      </c>
      <c r="D111" s="3" t="s">
        <v>56</v>
      </c>
    </row>
    <row r="112" spans="2:4" ht="12.75">
      <c r="B112" t="s">
        <v>57</v>
      </c>
      <c r="C112">
        <v>90</v>
      </c>
      <c r="D112" s="3" t="s">
        <v>48</v>
      </c>
    </row>
    <row r="113" spans="2:4" ht="12.75">
      <c r="B113" t="s">
        <v>29</v>
      </c>
      <c r="C113" s="1">
        <v>10.5</v>
      </c>
      <c r="D113" s="3" t="s">
        <v>49</v>
      </c>
    </row>
    <row r="114" spans="2:4" ht="12.75">
      <c r="B114" t="s">
        <v>30</v>
      </c>
      <c r="C114" s="1">
        <f>+C113*C113</f>
        <v>110.25</v>
      </c>
      <c r="D114" s="3" t="s">
        <v>58</v>
      </c>
    </row>
    <row r="115" spans="2:4" ht="12.75">
      <c r="B115" t="s">
        <v>15</v>
      </c>
      <c r="C115" s="1">
        <f>+C111*C112*C114*0.00000000000001</f>
        <v>1.5800159235668789E-15</v>
      </c>
      <c r="D115" s="3" t="s">
        <v>47</v>
      </c>
    </row>
    <row r="116" spans="2:4" ht="12.75">
      <c r="B116" t="s">
        <v>59</v>
      </c>
      <c r="C116" s="2">
        <v>90</v>
      </c>
      <c r="D116" s="3" t="s">
        <v>48</v>
      </c>
    </row>
    <row r="117" spans="2:4" ht="12.75">
      <c r="B117" t="s">
        <v>17</v>
      </c>
      <c r="C117" s="2">
        <f>+C115*(C116/100)*C98/$C$6</f>
        <v>7145.800659347693</v>
      </c>
      <c r="D117" s="3" t="s">
        <v>60</v>
      </c>
    </row>
    <row r="118" spans="2:4" ht="12.75">
      <c r="B118" t="s">
        <v>19</v>
      </c>
      <c r="C118" s="2">
        <v>300</v>
      </c>
      <c r="D118" s="3" t="s">
        <v>61</v>
      </c>
    </row>
    <row r="119" spans="2:4" ht="12.75">
      <c r="B119" t="s">
        <v>20</v>
      </c>
      <c r="C119" s="1">
        <f>+C117*C118</f>
        <v>2143740.197804308</v>
      </c>
      <c r="D119" s="3" t="s">
        <v>62</v>
      </c>
    </row>
    <row r="121" ht="12.75">
      <c r="A121" t="s">
        <v>92</v>
      </c>
    </row>
    <row r="122" ht="12.75">
      <c r="A122" t="s">
        <v>72</v>
      </c>
    </row>
    <row r="124" ht="12.75">
      <c r="A124" t="s">
        <v>68</v>
      </c>
    </row>
    <row r="126" spans="1:4" ht="12.75">
      <c r="A126" t="s">
        <v>1</v>
      </c>
      <c r="D126" s="3"/>
    </row>
    <row r="127" spans="2:4" ht="12.75">
      <c r="B127" t="s">
        <v>96</v>
      </c>
      <c r="C127">
        <v>0.04</v>
      </c>
      <c r="D127" s="3" t="s">
        <v>47</v>
      </c>
    </row>
    <row r="128" spans="2:5" ht="12.75">
      <c r="B128" t="s">
        <v>36</v>
      </c>
      <c r="C128">
        <v>10</v>
      </c>
      <c r="D128" s="3" t="s">
        <v>48</v>
      </c>
      <c r="E128" t="s">
        <v>38</v>
      </c>
    </row>
    <row r="129" spans="2:4" ht="12.75">
      <c r="B129" t="s">
        <v>35</v>
      </c>
      <c r="C129">
        <v>100</v>
      </c>
      <c r="D129" s="3" t="s">
        <v>48</v>
      </c>
    </row>
    <row r="130" spans="2:4" ht="12.75">
      <c r="B130" t="s">
        <v>42</v>
      </c>
      <c r="C130">
        <f>+C127*(C128/100)*C129/100</f>
        <v>0.004</v>
      </c>
      <c r="D130" s="3" t="s">
        <v>47</v>
      </c>
    </row>
    <row r="131" spans="2:5" ht="12.75">
      <c r="B131" t="s">
        <v>44</v>
      </c>
      <c r="C131">
        <v>10</v>
      </c>
      <c r="D131" s="3" t="s">
        <v>48</v>
      </c>
      <c r="E131" t="s">
        <v>38</v>
      </c>
    </row>
    <row r="132" spans="2:4" ht="12.75">
      <c r="B132" t="s">
        <v>34</v>
      </c>
      <c r="C132">
        <f>+C130*(C131/100)</f>
        <v>0.0004</v>
      </c>
      <c r="D132" s="3" t="s">
        <v>47</v>
      </c>
    </row>
    <row r="133" spans="2:4" ht="12.75">
      <c r="B133" t="s">
        <v>16</v>
      </c>
      <c r="C133">
        <v>1</v>
      </c>
      <c r="D133" s="3" t="s">
        <v>49</v>
      </c>
    </row>
    <row r="134" ht="12.75">
      <c r="D134" s="3"/>
    </row>
    <row r="135" spans="1:4" ht="12.75">
      <c r="A135" t="s">
        <v>31</v>
      </c>
      <c r="D135" s="3"/>
    </row>
    <row r="136" spans="2:4" ht="12.75">
      <c r="B136" t="s">
        <v>32</v>
      </c>
      <c r="C136">
        <v>8</v>
      </c>
      <c r="D136" s="3"/>
    </row>
    <row r="137" spans="2:4" ht="12.75">
      <c r="B137" t="s">
        <v>65</v>
      </c>
      <c r="C137">
        <v>100</v>
      </c>
      <c r="D137" s="3" t="s">
        <v>48</v>
      </c>
    </row>
    <row r="138" spans="2:4" ht="12.75">
      <c r="B138" t="s">
        <v>33</v>
      </c>
      <c r="C138">
        <f>C132*(C137/100)</f>
        <v>0.0004</v>
      </c>
      <c r="D138" s="3" t="s">
        <v>47</v>
      </c>
    </row>
    <row r="139" ht="12.75">
      <c r="D139" s="3"/>
    </row>
    <row r="140" spans="1:4" ht="12.75">
      <c r="A140" t="s">
        <v>11</v>
      </c>
      <c r="D140" s="3"/>
    </row>
    <row r="141" spans="2:4" ht="12.75">
      <c r="B141" t="s">
        <v>64</v>
      </c>
      <c r="C141">
        <v>25</v>
      </c>
      <c r="D141" s="3" t="s">
        <v>48</v>
      </c>
    </row>
    <row r="142" spans="2:4" ht="12.75">
      <c r="B142" t="s">
        <v>28</v>
      </c>
      <c r="C142">
        <v>6.28</v>
      </c>
      <c r="D142" s="3" t="s">
        <v>53</v>
      </c>
    </row>
    <row r="143" spans="2:4" ht="12.75">
      <c r="B143" t="s">
        <v>13</v>
      </c>
      <c r="C143">
        <f>+C138*(C141/100)/C142</f>
        <v>1.592356687898089E-05</v>
      </c>
      <c r="D143" s="3" t="s">
        <v>54</v>
      </c>
    </row>
    <row r="144" ht="12.75">
      <c r="D144" s="3"/>
    </row>
    <row r="145" spans="1:4" ht="12.75">
      <c r="A145" t="s">
        <v>18</v>
      </c>
      <c r="D145" s="3"/>
    </row>
    <row r="146" spans="2:4" ht="12.75">
      <c r="B146" t="s">
        <v>12</v>
      </c>
      <c r="C146">
        <v>1</v>
      </c>
      <c r="D146" s="3" t="s">
        <v>55</v>
      </c>
    </row>
    <row r="147" spans="2:4" ht="12.75">
      <c r="B147" t="s">
        <v>14</v>
      </c>
      <c r="C147">
        <f>+C143/(C146*C146)</f>
        <v>1.592356687898089E-05</v>
      </c>
      <c r="D147" s="3" t="s">
        <v>56</v>
      </c>
    </row>
    <row r="148" spans="2:4" ht="12.75">
      <c r="B148" t="s">
        <v>57</v>
      </c>
      <c r="C148">
        <v>90</v>
      </c>
      <c r="D148" s="3" t="s">
        <v>48</v>
      </c>
    </row>
    <row r="149" spans="2:4" ht="12.75">
      <c r="B149" t="s">
        <v>29</v>
      </c>
      <c r="C149" s="1">
        <v>10.5</v>
      </c>
      <c r="D149" s="3" t="s">
        <v>49</v>
      </c>
    </row>
    <row r="150" spans="2:4" ht="12.75">
      <c r="B150" t="s">
        <v>30</v>
      </c>
      <c r="C150" s="1">
        <f>+C149*C149</f>
        <v>110.25</v>
      </c>
      <c r="D150" s="3" t="s">
        <v>58</v>
      </c>
    </row>
    <row r="151" spans="2:4" ht="12.75">
      <c r="B151" t="s">
        <v>15</v>
      </c>
      <c r="C151" s="1">
        <f>+C147*C148*C150*0.00000000000001</f>
        <v>1.5800159235668789E-15</v>
      </c>
      <c r="D151" s="3" t="s">
        <v>47</v>
      </c>
    </row>
    <row r="152" spans="2:4" ht="12.75">
      <c r="B152" t="s">
        <v>59</v>
      </c>
      <c r="C152" s="2">
        <v>90</v>
      </c>
      <c r="D152" s="3" t="s">
        <v>48</v>
      </c>
    </row>
    <row r="153" spans="2:4" ht="12.75">
      <c r="B153" t="s">
        <v>17</v>
      </c>
      <c r="C153" s="2">
        <f>+C151*(C152/100)*C133/$C$6</f>
        <v>7145.800659347693</v>
      </c>
      <c r="D153" s="3" t="s">
        <v>60</v>
      </c>
    </row>
    <row r="154" spans="2:4" ht="12.75">
      <c r="B154" t="s">
        <v>19</v>
      </c>
      <c r="C154" s="2">
        <v>300</v>
      </c>
      <c r="D154" s="3" t="s">
        <v>61</v>
      </c>
    </row>
    <row r="155" spans="2:4" ht="12.75">
      <c r="B155" t="s">
        <v>20</v>
      </c>
      <c r="C155" s="1">
        <f>+C153*C154</f>
        <v>2143740.197804308</v>
      </c>
      <c r="D155" s="3" t="s">
        <v>62</v>
      </c>
    </row>
    <row r="157" ht="12.75">
      <c r="A157" t="s">
        <v>93</v>
      </c>
    </row>
    <row r="158" ht="12.75">
      <c r="A158" t="s">
        <v>72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mlampton</dc:creator>
  <cp:keywords/>
  <dc:description/>
  <cp:lastModifiedBy>mlampton</cp:lastModifiedBy>
  <cp:lastPrinted>2005-08-18T17:43:21Z</cp:lastPrinted>
  <dcterms:created xsi:type="dcterms:W3CDTF">2005-08-11T19:40:34Z</dcterms:created>
  <dcterms:modified xsi:type="dcterms:W3CDTF">2005-08-19T16:44:38Z</dcterms:modified>
  <cp:category/>
  <cp:version/>
  <cp:contentType/>
  <cp:contentStatus/>
</cp:coreProperties>
</file>